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137" documentId="11_C3836CAA348EDE2DE2BE2866D67D49586AEA63C2" xr6:coauthVersionLast="47" xr6:coauthVersionMax="47" xr10:uidLastSave="{1A7D8968-491A-4B5A-85C2-EA8E0E742AFA}"/>
  <bookViews>
    <workbookView xWindow="-110" yWindow="-110" windowWidth="19420" windowHeight="10420" xr2:uid="{00000000-000D-0000-FFFF-FFFF00000000}"/>
  </bookViews>
  <sheets>
    <sheet name="EC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B17" i="1"/>
  <c r="B10" i="1"/>
  <c r="B16" i="1" s="1"/>
  <c r="B8" i="1"/>
  <c r="D8" i="1"/>
  <c r="C8" i="1"/>
  <c r="E4" i="1"/>
  <c r="D9" i="1" s="1"/>
  <c r="D15" i="1" s="1"/>
  <c r="D4" i="1"/>
  <c r="D10" i="1" s="1"/>
  <c r="D16" i="1" s="1"/>
  <c r="C4" i="1"/>
  <c r="B9" i="1" s="1"/>
  <c r="B15" i="1" s="1"/>
  <c r="D14" i="1" l="1"/>
  <c r="B14" i="1"/>
  <c r="C10" i="1"/>
  <c r="C16" i="1" s="1"/>
  <c r="E16" i="1" s="1"/>
  <c r="C25" i="1" s="1"/>
  <c r="E25" i="1" s="1"/>
  <c r="F25" i="1" s="1"/>
  <c r="C9" i="1"/>
  <c r="E17" i="1"/>
  <c r="C26" i="1" s="1"/>
  <c r="E26" i="1" s="1"/>
  <c r="F26" i="1" s="1"/>
  <c r="C14" i="1" l="1"/>
  <c r="E14" i="1" s="1"/>
  <c r="C23" i="1" s="1"/>
  <c r="E23" i="1" s="1"/>
  <c r="F23" i="1" s="1"/>
  <c r="C15" i="1"/>
  <c r="E15" i="1" s="1"/>
  <c r="C24" i="1" s="1"/>
  <c r="E24" i="1" s="1"/>
  <c r="F24" i="1" s="1"/>
</calcChain>
</file>

<file path=xl/sharedStrings.xml><?xml version="1.0" encoding="utf-8"?>
<sst xmlns="http://schemas.openxmlformats.org/spreadsheetml/2006/main" count="38" uniqueCount="20">
  <si>
    <t>Q1</t>
  </si>
  <si>
    <t>Q2</t>
  </si>
  <si>
    <t>Q3</t>
  </si>
  <si>
    <t>Q4</t>
  </si>
  <si>
    <t>0 – 30 days</t>
  </si>
  <si>
    <t>31 – 60 days</t>
  </si>
  <si>
    <t>Flow rate</t>
  </si>
  <si>
    <t>61 – 90 day</t>
  </si>
  <si>
    <t>91+ days</t>
  </si>
  <si>
    <t>Trade receivables aging</t>
  </si>
  <si>
    <t>Loss Rates</t>
  </si>
  <si>
    <t>Average</t>
  </si>
  <si>
    <t>Calculate the ECL at 31 December 2017 assuming the aging below and the impact of forward looking information is 1.05% reduction to historical PDs.</t>
  </si>
  <si>
    <t>Bucket</t>
  </si>
  <si>
    <t>Amount</t>
  </si>
  <si>
    <t>Historical PD</t>
  </si>
  <si>
    <t>FLI</t>
  </si>
  <si>
    <t>Adjusted PD</t>
  </si>
  <si>
    <t>ECL</t>
  </si>
  <si>
    <t>Calculation of ECL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</si>
</sst>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4"/>
      <color rgb="FF00338E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38D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left" vertical="center" readingOrder="1"/>
    </xf>
    <xf numFmtId="0" fontId="2" fillId="2" borderId="2" xfId="0" applyFont="1" applyFill="1" applyBorder="1" applyAlignment="1">
      <alignment horizontal="left" vertical="center" readingOrder="1"/>
    </xf>
    <xf numFmtId="0" fontId="2" fillId="2" borderId="2" xfId="0" applyFont="1" applyFill="1" applyBorder="1" applyAlignment="1">
      <alignment horizontal="center" vertical="center" readingOrder="1"/>
    </xf>
    <xf numFmtId="0" fontId="2" fillId="2" borderId="3" xfId="0" applyFont="1" applyFill="1" applyBorder="1" applyAlignment="1">
      <alignment horizontal="left" vertical="center" readingOrder="1"/>
    </xf>
    <xf numFmtId="0" fontId="3" fillId="0" borderId="4" xfId="0" applyFont="1" applyBorder="1" applyAlignment="1">
      <alignment horizontal="left" vertical="center" readingOrder="1"/>
    </xf>
    <xf numFmtId="164" fontId="3" fillId="0" borderId="0" xfId="1" applyNumberFormat="1" applyFont="1" applyBorder="1" applyAlignment="1">
      <alignment horizontal="right" vertical="center" readingOrder="1"/>
    </xf>
    <xf numFmtId="164" fontId="3" fillId="0" borderId="0" xfId="1" applyNumberFormat="1" applyFont="1" applyBorder="1" applyAlignment="1">
      <alignment horizontal="left" vertical="center" readingOrder="1"/>
    </xf>
    <xf numFmtId="164" fontId="3" fillId="0" borderId="5" xfId="1" applyNumberFormat="1" applyFont="1" applyBorder="1" applyAlignment="1">
      <alignment horizontal="left" vertical="center" readingOrder="1"/>
    </xf>
    <xf numFmtId="0" fontId="3" fillId="0" borderId="4" xfId="0" applyFont="1" applyBorder="1" applyAlignment="1">
      <alignment horizontal="left" vertical="center" wrapText="1" readingOrder="1"/>
    </xf>
    <xf numFmtId="0" fontId="3" fillId="0" borderId="6" xfId="0" applyFont="1" applyBorder="1" applyAlignment="1">
      <alignment horizontal="left" vertical="center" wrapText="1" readingOrder="1"/>
    </xf>
    <xf numFmtId="164" fontId="3" fillId="0" borderId="7" xfId="1" applyNumberFormat="1" applyFont="1" applyBorder="1" applyAlignment="1">
      <alignment horizontal="right" vertical="center" readingOrder="1"/>
    </xf>
    <xf numFmtId="164" fontId="3" fillId="0" borderId="7" xfId="1" applyNumberFormat="1" applyFont="1" applyBorder="1" applyAlignment="1">
      <alignment horizontal="left" vertical="center" readingOrder="1"/>
    </xf>
    <xf numFmtId="164" fontId="3" fillId="0" borderId="8" xfId="1" applyNumberFormat="1" applyFont="1" applyBorder="1" applyAlignment="1">
      <alignment horizontal="left" vertical="center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right" vertical="center" wrapText="1" readingOrder="1"/>
    </xf>
    <xf numFmtId="0" fontId="2" fillId="2" borderId="3" xfId="0" applyFont="1" applyFill="1" applyBorder="1" applyAlignment="1">
      <alignment horizontal="right" vertical="center" wrapText="1" readingOrder="1"/>
    </xf>
    <xf numFmtId="9" fontId="3" fillId="0" borderId="0" xfId="0" applyNumberFormat="1" applyFont="1" applyBorder="1" applyAlignment="1">
      <alignment horizontal="right" vertical="center" wrapText="1" readingOrder="1"/>
    </xf>
    <xf numFmtId="9" fontId="3" fillId="0" borderId="5" xfId="0" applyNumberFormat="1" applyFont="1" applyBorder="1" applyAlignment="1">
      <alignment horizontal="right" vertical="center" wrapText="1" readingOrder="1"/>
    </xf>
    <xf numFmtId="9" fontId="3" fillId="0" borderId="7" xfId="0" applyNumberFormat="1" applyFont="1" applyBorder="1" applyAlignment="1">
      <alignment horizontal="right" vertical="center" wrapText="1" readingOrder="1"/>
    </xf>
    <xf numFmtId="9" fontId="3" fillId="0" borderId="8" xfId="0" applyNumberFormat="1" applyFont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  <xf numFmtId="164" fontId="3" fillId="0" borderId="0" xfId="1" applyNumberFormat="1" applyFont="1" applyBorder="1" applyAlignment="1">
      <alignment horizontal="right" vertical="center" wrapText="1" readingOrder="1"/>
    </xf>
    <xf numFmtId="166" fontId="3" fillId="0" borderId="0" xfId="0" applyNumberFormat="1" applyFont="1" applyBorder="1" applyAlignment="1">
      <alignment horizontal="right" vertical="center" wrapText="1" readingOrder="1"/>
    </xf>
    <xf numFmtId="10" fontId="3" fillId="0" borderId="0" xfId="2" applyNumberFormat="1" applyFont="1" applyBorder="1" applyAlignment="1">
      <alignment horizontal="right" vertical="center" wrapText="1" readingOrder="1"/>
    </xf>
    <xf numFmtId="164" fontId="3" fillId="0" borderId="5" xfId="1" applyNumberFormat="1" applyFont="1" applyBorder="1" applyAlignment="1">
      <alignment horizontal="right" vertical="center" wrapText="1" readingOrder="1"/>
    </xf>
    <xf numFmtId="164" fontId="3" fillId="0" borderId="7" xfId="1" applyNumberFormat="1" applyFont="1" applyBorder="1" applyAlignment="1">
      <alignment horizontal="right" vertical="center" wrapText="1" readingOrder="1"/>
    </xf>
    <xf numFmtId="166" fontId="3" fillId="0" borderId="7" xfId="0" applyNumberFormat="1" applyFont="1" applyBorder="1" applyAlignment="1">
      <alignment horizontal="right" vertical="center" wrapText="1" readingOrder="1"/>
    </xf>
    <xf numFmtId="10" fontId="3" fillId="0" borderId="7" xfId="2" applyNumberFormat="1" applyFont="1" applyBorder="1" applyAlignment="1">
      <alignment horizontal="right" vertical="center" wrapText="1" readingOrder="1"/>
    </xf>
    <xf numFmtId="164" fontId="3" fillId="0" borderId="8" xfId="1" applyNumberFormat="1" applyFont="1" applyBorder="1" applyAlignment="1">
      <alignment horizontal="right" vertical="center" wrapText="1" readingOrder="1"/>
    </xf>
    <xf numFmtId="0" fontId="4" fillId="0" borderId="0" xfId="0" applyFont="1"/>
    <xf numFmtId="10" fontId="4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A20" workbookViewId="0">
      <selection activeCell="E28" sqref="E28"/>
    </sheetView>
  </sheetViews>
  <sheetFormatPr defaultRowHeight="17.5" x14ac:dyDescent="0.35"/>
  <cols>
    <col min="1" max="1" width="38.453125" style="30" bestFit="1" customWidth="1"/>
    <col min="2" max="3" width="20" style="30" bestFit="1" customWidth="1"/>
    <col min="4" max="4" width="10.6328125" style="30" bestFit="1" customWidth="1"/>
    <col min="5" max="5" width="15.90625" style="30" customWidth="1"/>
    <col min="6" max="6" width="15.6328125" style="30" bestFit="1" customWidth="1"/>
    <col min="7" max="7" width="10.54296875" style="30" bestFit="1" customWidth="1"/>
    <col min="8" max="16384" width="8.7265625" style="30"/>
  </cols>
  <sheetData>
    <row r="1" spans="1:5" ht="18" x14ac:dyDescent="0.35">
      <c r="A1" s="1" t="s">
        <v>9</v>
      </c>
      <c r="B1" s="2" t="s">
        <v>0</v>
      </c>
      <c r="C1" s="2" t="s">
        <v>1</v>
      </c>
      <c r="D1" s="3" t="s">
        <v>2</v>
      </c>
      <c r="E1" s="4" t="s">
        <v>3</v>
      </c>
    </row>
    <row r="2" spans="1:5" x14ac:dyDescent="0.35">
      <c r="A2" s="5" t="s">
        <v>4</v>
      </c>
      <c r="B2" s="6">
        <v>20000</v>
      </c>
      <c r="C2" s="7">
        <v>19750</v>
      </c>
      <c r="D2" s="6">
        <v>23500</v>
      </c>
      <c r="E2" s="8">
        <v>21250</v>
      </c>
    </row>
    <row r="3" spans="1:5" x14ac:dyDescent="0.35">
      <c r="A3" s="5" t="s">
        <v>5</v>
      </c>
      <c r="B3" s="6">
        <v>10340</v>
      </c>
      <c r="C3" s="7">
        <v>9800</v>
      </c>
      <c r="D3" s="6">
        <v>8750</v>
      </c>
      <c r="E3" s="8">
        <v>10100</v>
      </c>
    </row>
    <row r="4" spans="1:5" x14ac:dyDescent="0.35">
      <c r="A4" s="9" t="s">
        <v>7</v>
      </c>
      <c r="B4" s="6">
        <v>5120</v>
      </c>
      <c r="C4" s="7">
        <f>5650-1350</f>
        <v>4300</v>
      </c>
      <c r="D4" s="6">
        <f>5390-1490</f>
        <v>3900</v>
      </c>
      <c r="E4" s="8">
        <f>5540-1390</f>
        <v>4150</v>
      </c>
    </row>
    <row r="5" spans="1:5" ht="18" thickBot="1" x14ac:dyDescent="0.4">
      <c r="A5" s="10" t="s">
        <v>8</v>
      </c>
      <c r="B5" s="11">
        <v>1400</v>
      </c>
      <c r="C5" s="12">
        <v>1350</v>
      </c>
      <c r="D5" s="11">
        <v>1490</v>
      </c>
      <c r="E5" s="13">
        <v>1390</v>
      </c>
    </row>
    <row r="6" spans="1:5" ht="18" thickBot="1" x14ac:dyDescent="0.4"/>
    <row r="7" spans="1:5" ht="18" x14ac:dyDescent="0.35">
      <c r="A7" s="14" t="s">
        <v>6</v>
      </c>
      <c r="B7" s="15" t="s">
        <v>0</v>
      </c>
      <c r="C7" s="15" t="s">
        <v>1</v>
      </c>
      <c r="D7" s="16" t="s">
        <v>2</v>
      </c>
    </row>
    <row r="8" spans="1:5" x14ac:dyDescent="0.35">
      <c r="A8" s="9" t="s">
        <v>4</v>
      </c>
      <c r="B8" s="17">
        <f t="shared" ref="B8:D9" si="0">C3/B2</f>
        <v>0.49</v>
      </c>
      <c r="C8" s="17">
        <f t="shared" si="0"/>
        <v>0.44303797468354428</v>
      </c>
      <c r="D8" s="18">
        <f t="shared" si="0"/>
        <v>0.4297872340425532</v>
      </c>
    </row>
    <row r="9" spans="1:5" x14ac:dyDescent="0.35">
      <c r="A9" s="9" t="s">
        <v>5</v>
      </c>
      <c r="B9" s="17">
        <f>C4/B3</f>
        <v>0.41586073500967119</v>
      </c>
      <c r="C9" s="17">
        <f t="shared" si="0"/>
        <v>0.39795918367346939</v>
      </c>
      <c r="D9" s="18">
        <f t="shared" si="0"/>
        <v>0.47428571428571431</v>
      </c>
    </row>
    <row r="10" spans="1:5" x14ac:dyDescent="0.35">
      <c r="A10" s="9" t="s">
        <v>7</v>
      </c>
      <c r="B10" s="17">
        <f>C5/B4</f>
        <v>0.263671875</v>
      </c>
      <c r="C10" s="17">
        <f t="shared" ref="C10" si="1">D5/C4</f>
        <v>0.34651162790697676</v>
      </c>
      <c r="D10" s="18">
        <f>E5/D4</f>
        <v>0.35641025641025642</v>
      </c>
    </row>
    <row r="11" spans="1:5" ht="18" thickBot="1" x14ac:dyDescent="0.4">
      <c r="A11" s="10" t="s">
        <v>8</v>
      </c>
      <c r="B11" s="19">
        <v>1</v>
      </c>
      <c r="C11" s="19">
        <v>1</v>
      </c>
      <c r="D11" s="20">
        <v>1</v>
      </c>
    </row>
    <row r="12" spans="1:5" ht="18" thickBot="1" x14ac:dyDescent="0.4"/>
    <row r="13" spans="1:5" ht="18" x14ac:dyDescent="0.35">
      <c r="A13" s="14" t="s">
        <v>10</v>
      </c>
      <c r="B13" s="15" t="s">
        <v>0</v>
      </c>
      <c r="C13" s="15" t="s">
        <v>1</v>
      </c>
      <c r="D13" s="15" t="s">
        <v>2</v>
      </c>
      <c r="E13" s="16" t="s">
        <v>11</v>
      </c>
    </row>
    <row r="14" spans="1:5" x14ac:dyDescent="0.35">
      <c r="A14" s="9" t="s">
        <v>4</v>
      </c>
      <c r="B14" s="17">
        <f>B8*B9*B10*B11</f>
        <v>5.3728882072050295E-2</v>
      </c>
      <c r="C14" s="17">
        <f>C8*C9*C10*C11</f>
        <v>6.1093822280163163E-2</v>
      </c>
      <c r="D14" s="17">
        <f t="shared" ref="D14" si="2">D8*D9*D10*D11</f>
        <v>7.2651359987530209E-2</v>
      </c>
      <c r="E14" s="18">
        <f>AVERAGE(B14:D14)</f>
        <v>6.2491354779914556E-2</v>
      </c>
    </row>
    <row r="15" spans="1:5" x14ac:dyDescent="0.35">
      <c r="A15" s="9" t="s">
        <v>5</v>
      </c>
      <c r="B15" s="17">
        <f>B9*B10*B11</f>
        <v>0.10965077973887814</v>
      </c>
      <c r="C15" s="17">
        <f>C9*C10*C11</f>
        <v>0.13789748457522544</v>
      </c>
      <c r="D15" s="17">
        <f t="shared" ref="D15" si="3">D9*D10*D11</f>
        <v>0.16904029304029305</v>
      </c>
      <c r="E15" s="18">
        <f t="shared" ref="E15:E17" si="4">AVERAGE(B15:D15)</f>
        <v>0.13886285245146554</v>
      </c>
    </row>
    <row r="16" spans="1:5" x14ac:dyDescent="0.35">
      <c r="A16" s="9" t="s">
        <v>7</v>
      </c>
      <c r="B16" s="17">
        <f>B10*B11</f>
        <v>0.263671875</v>
      </c>
      <c r="C16" s="17">
        <f>C10*C11</f>
        <v>0.34651162790697676</v>
      </c>
      <c r="D16" s="17">
        <f>D10*D11</f>
        <v>0.35641025641025642</v>
      </c>
      <c r="E16" s="18">
        <f t="shared" si="4"/>
        <v>0.32219791977241102</v>
      </c>
    </row>
    <row r="17" spans="1:8" ht="18" thickBot="1" x14ac:dyDescent="0.4">
      <c r="A17" s="10" t="s">
        <v>8</v>
      </c>
      <c r="B17" s="19">
        <f>B11</f>
        <v>1</v>
      </c>
      <c r="C17" s="19">
        <f t="shared" ref="C17:D17" si="5">C11</f>
        <v>1</v>
      </c>
      <c r="D17" s="19">
        <f t="shared" si="5"/>
        <v>1</v>
      </c>
      <c r="E17" s="20">
        <f t="shared" si="4"/>
        <v>1</v>
      </c>
    </row>
    <row r="20" spans="1:8" x14ac:dyDescent="0.35">
      <c r="A20" s="30" t="s">
        <v>19</v>
      </c>
    </row>
    <row r="21" spans="1:8" ht="54.5" customHeight="1" thickBot="1" x14ac:dyDescent="0.4">
      <c r="A21" s="21" t="s">
        <v>12</v>
      </c>
      <c r="B21" s="21"/>
      <c r="C21" s="21"/>
      <c r="D21" s="21"/>
      <c r="E21" s="21"/>
    </row>
    <row r="22" spans="1:8" ht="36" x14ac:dyDescent="0.35">
      <c r="A22" s="14" t="s">
        <v>13</v>
      </c>
      <c r="B22" s="15" t="s">
        <v>14</v>
      </c>
      <c r="C22" s="15" t="s">
        <v>15</v>
      </c>
      <c r="D22" s="15" t="s">
        <v>16</v>
      </c>
      <c r="E22" s="15" t="s">
        <v>17</v>
      </c>
      <c r="F22" s="16" t="s">
        <v>18</v>
      </c>
    </row>
    <row r="23" spans="1:8" x14ac:dyDescent="0.35">
      <c r="A23" s="9" t="s">
        <v>4</v>
      </c>
      <c r="B23" s="22">
        <v>2000000</v>
      </c>
      <c r="C23" s="17">
        <f>E14</f>
        <v>6.2491354779914556E-2</v>
      </c>
      <c r="D23" s="23">
        <v>-1.0500000000000001E-2</v>
      </c>
      <c r="E23" s="24">
        <f>C23+D23</f>
        <v>5.1991354779914553E-2</v>
      </c>
      <c r="F23" s="25">
        <f>B23*E23</f>
        <v>103982.70955982911</v>
      </c>
      <c r="G23" s="31"/>
      <c r="H23" s="31"/>
    </row>
    <row r="24" spans="1:8" x14ac:dyDescent="0.35">
      <c r="A24" s="9" t="s">
        <v>5</v>
      </c>
      <c r="B24" s="22">
        <v>1000000</v>
      </c>
      <c r="C24" s="17">
        <f t="shared" ref="C24:C26" si="6">E15</f>
        <v>0.13886285245146554</v>
      </c>
      <c r="D24" s="23">
        <v>-1.0500000000000001E-2</v>
      </c>
      <c r="E24" s="24">
        <f t="shared" ref="E24:E26" si="7">C24+D24</f>
        <v>0.12836285245146553</v>
      </c>
      <c r="F24" s="25">
        <f t="shared" ref="F24:F26" si="8">B24*E24</f>
        <v>128362.85245146553</v>
      </c>
      <c r="G24" s="31"/>
      <c r="H24" s="31"/>
    </row>
    <row r="25" spans="1:8" x14ac:dyDescent="0.35">
      <c r="A25" s="9" t="s">
        <v>7</v>
      </c>
      <c r="B25" s="22">
        <v>300000</v>
      </c>
      <c r="C25" s="17">
        <f t="shared" si="6"/>
        <v>0.32219791977241102</v>
      </c>
      <c r="D25" s="23">
        <v>-1.0500000000000001E-2</v>
      </c>
      <c r="E25" s="24">
        <f t="shared" si="7"/>
        <v>0.31169791977241101</v>
      </c>
      <c r="F25" s="25">
        <f t="shared" si="8"/>
        <v>93509.375931723305</v>
      </c>
      <c r="H25" s="31"/>
    </row>
    <row r="26" spans="1:8" ht="18" thickBot="1" x14ac:dyDescent="0.4">
      <c r="A26" s="10" t="s">
        <v>8</v>
      </c>
      <c r="B26" s="26">
        <v>900000</v>
      </c>
      <c r="C26" s="19">
        <f t="shared" si="6"/>
        <v>1</v>
      </c>
      <c r="D26" s="27">
        <v>0</v>
      </c>
      <c r="E26" s="28">
        <f t="shared" si="7"/>
        <v>1</v>
      </c>
      <c r="F26" s="29">
        <f t="shared" si="8"/>
        <v>900000</v>
      </c>
    </row>
  </sheetData>
  <mergeCells count="1">
    <mergeCell ref="A21:E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2022-12-08T19:01:40Z</dcterms:modified>
</cp:coreProperties>
</file>